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<sst xmlns="http://schemas.openxmlformats.org/spreadsheetml/2006/main" count="159" uniqueCount="26">
  <si>
    <t>Zn</t>
  </si>
  <si>
    <t>Zn2+</t>
  </si>
  <si>
    <t>Pb</t>
  </si>
  <si>
    <t>Pb2+</t>
  </si>
  <si>
    <t>Cu</t>
  </si>
  <si>
    <t>Cu2+</t>
  </si>
  <si>
    <t>∆H J/mol</t>
  </si>
  <si>
    <t>∆G J/mol</t>
  </si>
  <si>
    <t>∆S J/molK</t>
  </si>
  <si>
    <t>∆G=∆H-T∆S</t>
  </si>
  <si>
    <t>At 70°</t>
  </si>
  <si>
    <t>At 55°</t>
  </si>
  <si>
    <t>At 40°</t>
  </si>
  <si>
    <t>At 25°</t>
  </si>
  <si>
    <t>At 10°</t>
  </si>
  <si>
    <t>Zn+Cu(II)-&gt;Zn(II)+Cu</t>
  </si>
  <si>
    <t>Pb+Cu(II)-&gt;Cu+Pb(II)</t>
  </si>
  <si>
    <t>Pb(II)+Zn-&gt;Pb+Zn(II)</t>
  </si>
  <si>
    <t>Voltage V</t>
  </si>
  <si>
    <t>F=96485C/mol e-</t>
  </si>
  <si>
    <t>∆G=nFVo</t>
  </si>
  <si>
    <t>%Error</t>
  </si>
  <si>
    <t>Pb-&gt;Pb(II)+e-</t>
  </si>
  <si>
    <t>Cu-&gt;Cu(II)+e-</t>
  </si>
  <si>
    <t>Zn-&gt;Zn(II)+e-</t>
  </si>
  <si>
    <t>4.184J/cal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</si>
</sst>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57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2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0" fontId="5" fillId="0" borderId="4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6" fillId="0" borderId="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5" xfId="0" applyNumberFormat="1" applyFont="1" applyBorder="1" applyAlignment="1">
      <alignment/>
    </xf>
    <xf numFmtId="9" fontId="7" fillId="0" borderId="4" xfId="21" applyFont="1" applyFill="1" applyBorder="1" applyAlignment="1">
      <alignment/>
    </xf>
    <xf numFmtId="9" fontId="7" fillId="0" borderId="0" xfId="21" applyFont="1" applyFill="1" applyBorder="1" applyAlignment="1">
      <alignment/>
    </xf>
    <xf numFmtId="9" fontId="7" fillId="0" borderId="5" xfId="21" applyFont="1" applyFill="1" applyBorder="1" applyAlignment="1">
      <alignment/>
    </xf>
    <xf numFmtId="9" fontId="7" fillId="0" borderId="4" xfId="21" applyFont="1" applyBorder="1" applyAlignment="1">
      <alignment/>
    </xf>
    <xf numFmtId="9" fontId="7" fillId="0" borderId="0" xfId="21" applyFont="1" applyBorder="1" applyAlignment="1">
      <alignment/>
    </xf>
    <xf numFmtId="9" fontId="7" fillId="0" borderId="5" xfId="21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" borderId="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 G for electrolytic cell reaction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Zinc-Lead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Sheet1!$D$3:$H$3</c:f>
              <c:numCache/>
            </c:numRef>
          </c:cat>
          <c:val>
            <c:numRef>
              <c:f>Sheet1!$I$6:$M$6</c:f>
              <c:numCache/>
            </c:numRef>
          </c:val>
          <c:smooth val="0"/>
        </c:ser>
        <c:ser>
          <c:idx val="1"/>
          <c:order val="1"/>
          <c:tx>
            <c:v>Zinc-Copper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Sheet1!$I$11:$M$11</c:f>
              <c:numCache/>
            </c:numRef>
          </c:val>
          <c:smooth val="0"/>
        </c:ser>
        <c:ser>
          <c:idx val="2"/>
          <c:order val="2"/>
          <c:tx>
            <c:v>Lead-Copper Accepted 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Sheet1!$I$16:$M$16</c:f>
              <c:numCache/>
            </c:numRef>
          </c:val>
          <c:smooth val="0"/>
        </c:ser>
        <c:ser>
          <c:idx val="3"/>
          <c:order val="3"/>
          <c:tx>
            <c:v>Zinc-Lead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Sheet1!$I$21:$M$21</c:f>
              <c:numCache/>
            </c:numRef>
          </c:val>
          <c:smooth val="0"/>
        </c:ser>
        <c:ser>
          <c:idx val="4"/>
          <c:order val="4"/>
          <c:tx>
            <c:v>Zinc-Copper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Sheet1!$I$24:$L$24</c:f>
              <c:numCache/>
            </c:numRef>
          </c:val>
          <c:smooth val="0"/>
        </c:ser>
        <c:ser>
          <c:idx val="5"/>
          <c:order val="5"/>
          <c:tx>
            <c:v>Lead-Copper Expiramental 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Sheet1!$I$27:$M$27</c:f>
              <c:numCache/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DeltaG KJ/mol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66675</xdr:rowOff>
    </xdr:from>
    <xdr:to>
      <xdr:col>7</xdr:col>
      <xdr:colOff>609600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228600" y="3857625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I4" sqref="I4"/>
    </sheetView>
  </sheetViews>
  <sheetFormatPr defaultColWidth="9.140625" defaultRowHeight="12.75"/>
  <cols>
    <col min="3" max="3" width="18.00390625" style="0" customWidth="1"/>
    <col min="4" max="4" width="11.140625" style="0" customWidth="1"/>
    <col min="5" max="5" width="11.7109375" style="0" customWidth="1"/>
    <col min="6" max="6" width="11.8515625" style="0" customWidth="1"/>
    <col min="7" max="7" width="11.7109375" style="0" customWidth="1"/>
    <col min="8" max="8" width="11.421875" style="0" customWidth="1"/>
    <col min="9" max="13" width="17.8515625" style="0" customWidth="1"/>
  </cols>
  <sheetData>
    <row r="1" spans="1:13" ht="13.5" thickBot="1">
      <c r="A1" s="5"/>
      <c r="B1" s="41" t="s">
        <v>8</v>
      </c>
      <c r="C1" s="42" t="s">
        <v>6</v>
      </c>
      <c r="D1" s="43" t="s">
        <v>7</v>
      </c>
      <c r="E1" s="43" t="s">
        <v>7</v>
      </c>
      <c r="F1" s="43" t="s">
        <v>7</v>
      </c>
      <c r="G1" s="43" t="s">
        <v>7</v>
      </c>
      <c r="H1" s="43" t="s">
        <v>7</v>
      </c>
      <c r="I1" s="39" t="s">
        <v>7</v>
      </c>
      <c r="J1" s="39" t="s">
        <v>7</v>
      </c>
      <c r="K1" s="39" t="s">
        <v>7</v>
      </c>
      <c r="L1" s="39" t="s">
        <v>7</v>
      </c>
      <c r="M1" s="40" t="s">
        <v>7</v>
      </c>
    </row>
    <row r="2" spans="1:13" ht="12.75">
      <c r="A2" s="64" t="s">
        <v>0</v>
      </c>
      <c r="B2" s="5">
        <v>42</v>
      </c>
      <c r="C2" s="5">
        <v>0</v>
      </c>
      <c r="D2" s="55" t="s">
        <v>10</v>
      </c>
      <c r="E2" s="56" t="s">
        <v>11</v>
      </c>
      <c r="F2" s="56" t="s">
        <v>12</v>
      </c>
      <c r="G2" s="56" t="s">
        <v>13</v>
      </c>
      <c r="H2" s="57" t="s">
        <v>14</v>
      </c>
      <c r="I2" s="58" t="s">
        <v>10</v>
      </c>
      <c r="J2" s="58" t="s">
        <v>11</v>
      </c>
      <c r="K2" s="58" t="s">
        <v>12</v>
      </c>
      <c r="L2" s="58" t="s">
        <v>13</v>
      </c>
      <c r="M2" s="59" t="s">
        <v>14</v>
      </c>
    </row>
    <row r="3" spans="1:13" ht="13.5" thickBot="1">
      <c r="A3" s="63" t="s">
        <v>1</v>
      </c>
      <c r="B3" s="10">
        <v>-109.8</v>
      </c>
      <c r="C3" s="10">
        <f>-153.39*1000</f>
        <v>-153390</v>
      </c>
      <c r="D3" s="4">
        <f>70+273.2</f>
        <v>343.2</v>
      </c>
      <c r="E3" s="5">
        <f>D3-15</f>
        <v>328.2</v>
      </c>
      <c r="F3" s="5">
        <f>E3-15</f>
        <v>313.2</v>
      </c>
      <c r="G3" s="5">
        <f>F3-15</f>
        <v>298.2</v>
      </c>
      <c r="H3" s="6">
        <f>G3-15</f>
        <v>283.2</v>
      </c>
      <c r="I3" s="13">
        <f>D5</f>
        <v>-101292.23999999999</v>
      </c>
      <c r="J3" s="14">
        <f>E5</f>
        <v>-103569.23999999999</v>
      </c>
      <c r="K3" s="14">
        <f>F5</f>
        <v>-105846.23999999999</v>
      </c>
      <c r="L3" s="14">
        <f>G5</f>
        <v>-108123.23999999999</v>
      </c>
      <c r="M3" s="15">
        <f>H5</f>
        <v>-110400.23999999999</v>
      </c>
    </row>
    <row r="4" spans="2:13" ht="13.5" thickBot="1">
      <c r="B4" s="5">
        <f>-B2+B3</f>
        <v>-151.8</v>
      </c>
      <c r="C4" s="5">
        <f>SUM(C2:C3)</f>
        <v>-153390</v>
      </c>
      <c r="D4" s="44" t="s">
        <v>9</v>
      </c>
      <c r="E4" s="45" t="s">
        <v>9</v>
      </c>
      <c r="F4" s="45" t="s">
        <v>9</v>
      </c>
      <c r="G4" s="45" t="s">
        <v>9</v>
      </c>
      <c r="H4" s="46" t="s">
        <v>9</v>
      </c>
      <c r="I4" s="11">
        <f>-D10</f>
        <v>-11902.4</v>
      </c>
      <c r="J4" s="10">
        <f>-E10</f>
        <v>-11422.4</v>
      </c>
      <c r="K4" s="10">
        <f>-F10</f>
        <v>-10942.4</v>
      </c>
      <c r="L4" s="10">
        <f>-G10</f>
        <v>-10462.4</v>
      </c>
      <c r="M4" s="16">
        <f>-H10</f>
        <v>-9982.4</v>
      </c>
    </row>
    <row r="5" spans="4:13" ht="12.75">
      <c r="D5" s="12">
        <f>C4-D3*B4</f>
        <v>-101292.23999999999</v>
      </c>
      <c r="E5" s="12">
        <f>C4-E3*B4</f>
        <v>-103569.23999999999</v>
      </c>
      <c r="F5" s="12">
        <f>C4-F3*B4</f>
        <v>-105846.23999999999</v>
      </c>
      <c r="G5" s="12">
        <f>C4-G3*B4</f>
        <v>-108123.23999999999</v>
      </c>
      <c r="H5" s="12">
        <f>C4-H3*B4</f>
        <v>-110400.23999999999</v>
      </c>
      <c r="I5" s="17">
        <f>SUM(I3:I4)</f>
        <v>-113194.63999999998</v>
      </c>
      <c r="J5" s="8">
        <f>SUM(J3:J4)</f>
        <v>-114991.63999999998</v>
      </c>
      <c r="K5" s="8">
        <f>SUM(K3:K4)</f>
        <v>-116788.63999999998</v>
      </c>
      <c r="L5" s="8">
        <f>SUM(L3:L4)</f>
        <v>-118585.63999999998</v>
      </c>
      <c r="M5" s="18">
        <f>SUM(M3:M4)</f>
        <v>-120382.63999999998</v>
      </c>
    </row>
    <row r="6" spans="4:13" ht="12.75">
      <c r="D6" s="65" t="s">
        <v>24</v>
      </c>
      <c r="E6" s="66" t="s">
        <v>24</v>
      </c>
      <c r="F6" s="66" t="s">
        <v>24</v>
      </c>
      <c r="G6" s="66" t="s">
        <v>24</v>
      </c>
      <c r="H6" s="67" t="s">
        <v>24</v>
      </c>
      <c r="I6" s="22">
        <f>I5/1000</f>
        <v>-113.19463999999998</v>
      </c>
      <c r="J6" s="23">
        <f>J5/1000</f>
        <v>-114.99163999999999</v>
      </c>
      <c r="K6" s="23">
        <f>K5/1000</f>
        <v>-116.78863999999999</v>
      </c>
      <c r="L6" s="23">
        <f>L5/1000</f>
        <v>-118.58563999999998</v>
      </c>
      <c r="M6" s="24">
        <f>M5/1000</f>
        <v>-120.38263999999998</v>
      </c>
    </row>
    <row r="7" spans="1:13" ht="12.75">
      <c r="A7" s="64" t="s">
        <v>2</v>
      </c>
      <c r="B7" s="5">
        <v>65</v>
      </c>
      <c r="C7" s="5">
        <v>0</v>
      </c>
      <c r="D7" s="55" t="s">
        <v>10</v>
      </c>
      <c r="E7" s="56" t="s">
        <v>11</v>
      </c>
      <c r="F7" s="56" t="s">
        <v>12</v>
      </c>
      <c r="G7" s="56" t="s">
        <v>13</v>
      </c>
      <c r="H7" s="57" t="s">
        <v>14</v>
      </c>
      <c r="I7" s="68" t="s">
        <v>17</v>
      </c>
      <c r="J7" s="69" t="s">
        <v>17</v>
      </c>
      <c r="K7" s="69" t="s">
        <v>17</v>
      </c>
      <c r="L7" s="69" t="s">
        <v>17</v>
      </c>
      <c r="M7" s="63" t="s">
        <v>17</v>
      </c>
    </row>
    <row r="8" spans="1:13" ht="13.5" thickBot="1">
      <c r="A8" s="63" t="s">
        <v>3</v>
      </c>
      <c r="B8" s="10">
        <v>33</v>
      </c>
      <c r="C8" s="10">
        <f>0.92*1000</f>
        <v>920</v>
      </c>
      <c r="D8" s="4">
        <f>70+273.2</f>
        <v>343.2</v>
      </c>
      <c r="E8" s="5">
        <f>D8-15</f>
        <v>328.2</v>
      </c>
      <c r="F8" s="5">
        <f>E8-15</f>
        <v>313.2</v>
      </c>
      <c r="G8" s="5">
        <f>F8-15</f>
        <v>298.2</v>
      </c>
      <c r="H8" s="6">
        <f>G8-15</f>
        <v>283.2</v>
      </c>
      <c r="I8" s="13">
        <f>D5</f>
        <v>-101292.23999999999</v>
      </c>
      <c r="J8" s="14">
        <f>E5</f>
        <v>-103569.23999999999</v>
      </c>
      <c r="K8" s="14">
        <f>F5</f>
        <v>-105846.23999999999</v>
      </c>
      <c r="L8" s="14">
        <f>G5</f>
        <v>-108123.23999999999</v>
      </c>
      <c r="M8" s="15">
        <f>H5</f>
        <v>-110400.23999999999</v>
      </c>
    </row>
    <row r="9" spans="1:13" ht="13.5" thickBot="1">
      <c r="A9" s="5"/>
      <c r="B9" s="5">
        <f>-B7+B8</f>
        <v>-32</v>
      </c>
      <c r="C9" s="5">
        <f>SUM(C7:C8)</f>
        <v>920</v>
      </c>
      <c r="D9" s="47" t="s">
        <v>9</v>
      </c>
      <c r="E9" s="43" t="s">
        <v>9</v>
      </c>
      <c r="F9" s="43" t="s">
        <v>9</v>
      </c>
      <c r="G9" s="43" t="s">
        <v>9</v>
      </c>
      <c r="H9" s="48" t="s">
        <v>9</v>
      </c>
      <c r="I9" s="11">
        <f>-D15</f>
        <v>-42592.00000000001</v>
      </c>
      <c r="J9" s="10">
        <f>-E15</f>
        <v>-43567.00000000001</v>
      </c>
      <c r="K9" s="10">
        <f>-F15</f>
        <v>-44542.00000000001</v>
      </c>
      <c r="L9" s="10">
        <f>-G15</f>
        <v>-45517.00000000001</v>
      </c>
      <c r="M9" s="16">
        <f>-H15</f>
        <v>-46492.00000000001</v>
      </c>
    </row>
    <row r="10" spans="1:13" ht="12.75">
      <c r="A10" s="5"/>
      <c r="D10" s="12">
        <f>C9-D8*B9</f>
        <v>11902.4</v>
      </c>
      <c r="E10" s="12">
        <f>C9-E8*B9</f>
        <v>11422.4</v>
      </c>
      <c r="F10" s="12">
        <f>C9-F8*B9</f>
        <v>10942.4</v>
      </c>
      <c r="G10" s="12">
        <f>C9-G8*B9</f>
        <v>10462.4</v>
      </c>
      <c r="H10" s="12">
        <f>C9-H8*B9</f>
        <v>9982.4</v>
      </c>
      <c r="I10" s="17">
        <f>SUM(I8:I9)</f>
        <v>-143884.24</v>
      </c>
      <c r="J10" s="8">
        <f>SUM(J8:J9)</f>
        <v>-147136.24</v>
      </c>
      <c r="K10" s="8">
        <f>SUM(K8:K9)</f>
        <v>-150388.24</v>
      </c>
      <c r="L10" s="8">
        <f>SUM(L8:L9)</f>
        <v>-153640.24</v>
      </c>
      <c r="M10" s="18">
        <f>SUM(M8:M9)</f>
        <v>-156892.24</v>
      </c>
    </row>
    <row r="11" spans="1:13" ht="12.75">
      <c r="A11" s="5"/>
      <c r="B11" s="5"/>
      <c r="C11" s="5"/>
      <c r="D11" s="68" t="s">
        <v>22</v>
      </c>
      <c r="E11" s="69" t="s">
        <v>22</v>
      </c>
      <c r="F11" s="69" t="s">
        <v>22</v>
      </c>
      <c r="G11" s="69" t="s">
        <v>22</v>
      </c>
      <c r="H11" s="63" t="s">
        <v>22</v>
      </c>
      <c r="I11" s="22">
        <f>I10/1000</f>
        <v>-143.88423999999998</v>
      </c>
      <c r="J11" s="23">
        <f>J10/1000</f>
        <v>-147.13624</v>
      </c>
      <c r="K11" s="23">
        <f>K10/1000</f>
        <v>-150.38824</v>
      </c>
      <c r="L11" s="23">
        <f>L10/1000</f>
        <v>-153.64023999999998</v>
      </c>
      <c r="M11" s="24">
        <f>M10/1000</f>
        <v>-156.89224</v>
      </c>
    </row>
    <row r="12" spans="1:13" ht="12.75">
      <c r="A12" s="64" t="s">
        <v>4</v>
      </c>
      <c r="B12" s="5">
        <v>33</v>
      </c>
      <c r="C12" s="5">
        <v>0</v>
      </c>
      <c r="D12" s="55" t="s">
        <v>10</v>
      </c>
      <c r="E12" s="56" t="s">
        <v>11</v>
      </c>
      <c r="F12" s="56" t="s">
        <v>12</v>
      </c>
      <c r="G12" s="56" t="s">
        <v>13</v>
      </c>
      <c r="H12" s="57" t="s">
        <v>14</v>
      </c>
      <c r="I12" s="68" t="s">
        <v>15</v>
      </c>
      <c r="J12" s="69" t="s">
        <v>15</v>
      </c>
      <c r="K12" s="69" t="s">
        <v>15</v>
      </c>
      <c r="L12" s="69" t="s">
        <v>15</v>
      </c>
      <c r="M12" s="63" t="s">
        <v>15</v>
      </c>
    </row>
    <row r="13" spans="1:13" ht="13.5" thickBot="1">
      <c r="A13" s="63" t="s">
        <v>5</v>
      </c>
      <c r="B13" s="10">
        <v>98</v>
      </c>
      <c r="C13" s="10">
        <f>64.9*1000</f>
        <v>64900.00000000001</v>
      </c>
      <c r="D13" s="4">
        <f>70+273.2</f>
        <v>343.2</v>
      </c>
      <c r="E13" s="5">
        <f>D13-15</f>
        <v>328.2</v>
      </c>
      <c r="F13" s="5">
        <f>E13-15</f>
        <v>313.2</v>
      </c>
      <c r="G13" s="5">
        <f>F13-15</f>
        <v>298.2</v>
      </c>
      <c r="H13" s="5">
        <f>G13-15</f>
        <v>283.2</v>
      </c>
      <c r="I13" s="13">
        <f>D10</f>
        <v>11902.4</v>
      </c>
      <c r="J13" s="14">
        <f>E10</f>
        <v>11422.4</v>
      </c>
      <c r="K13" s="14">
        <f>F10</f>
        <v>10942.4</v>
      </c>
      <c r="L13" s="14">
        <f>G10</f>
        <v>10462.4</v>
      </c>
      <c r="M13" s="15">
        <f>H10</f>
        <v>9982.4</v>
      </c>
    </row>
    <row r="14" spans="1:13" ht="13.5" thickBot="1">
      <c r="A14" s="5"/>
      <c r="B14" s="5">
        <f>-B12+B13</f>
        <v>65</v>
      </c>
      <c r="C14" s="5">
        <f>SUM(C12:C13)</f>
        <v>64900.00000000001</v>
      </c>
      <c r="D14" s="47" t="s">
        <v>9</v>
      </c>
      <c r="E14" s="43" t="s">
        <v>9</v>
      </c>
      <c r="F14" s="43" t="s">
        <v>9</v>
      </c>
      <c r="G14" s="43" t="s">
        <v>9</v>
      </c>
      <c r="H14" s="43" t="s">
        <v>9</v>
      </c>
      <c r="I14" s="11">
        <f>-D15</f>
        <v>-42592.00000000001</v>
      </c>
      <c r="J14" s="10">
        <f>-E15</f>
        <v>-43567.00000000001</v>
      </c>
      <c r="K14" s="10">
        <f>-F15</f>
        <v>-44542.00000000001</v>
      </c>
      <c r="L14" s="10">
        <f>-G15</f>
        <v>-45517.00000000001</v>
      </c>
      <c r="M14" s="16">
        <f>-H15</f>
        <v>-46492.00000000001</v>
      </c>
    </row>
    <row r="15" spans="1:13" ht="12.75">
      <c r="A15" s="5"/>
      <c r="C15" t="s">
        <v>25</v>
      </c>
      <c r="D15" s="12">
        <f>C14-D13*B14</f>
        <v>42592.00000000001</v>
      </c>
      <c r="E15" s="12">
        <f>C14-E13*B14</f>
        <v>43567.00000000001</v>
      </c>
      <c r="F15" s="12">
        <f>C14-F13*B14</f>
        <v>44542.00000000001</v>
      </c>
      <c r="G15" s="12">
        <f>C14-G13*B14</f>
        <v>45517.00000000001</v>
      </c>
      <c r="H15" s="12">
        <f>C14-H13*B14</f>
        <v>46492.00000000001</v>
      </c>
      <c r="I15" s="17">
        <f>SUM(I13:I14)</f>
        <v>-30689.600000000006</v>
      </c>
      <c r="J15" s="8">
        <f>SUM(J13:J14)</f>
        <v>-32144.600000000006</v>
      </c>
      <c r="K15" s="8">
        <f>SUM(K13:K14)</f>
        <v>-33599.600000000006</v>
      </c>
      <c r="L15" s="8">
        <f>SUM(L13:L14)</f>
        <v>-35054.600000000006</v>
      </c>
      <c r="M15" s="18">
        <f>SUM(M13:M14)</f>
        <v>-36509.600000000006</v>
      </c>
    </row>
    <row r="16" spans="2:13" ht="12.75">
      <c r="B16" s="5"/>
      <c r="C16" s="5" t="s">
        <v>20</v>
      </c>
      <c r="D16" s="68" t="s">
        <v>23</v>
      </c>
      <c r="E16" s="69" t="s">
        <v>23</v>
      </c>
      <c r="F16" s="69" t="s">
        <v>23</v>
      </c>
      <c r="G16" s="69" t="s">
        <v>23</v>
      </c>
      <c r="H16" s="69" t="s">
        <v>23</v>
      </c>
      <c r="I16" s="19">
        <f>I15/1000</f>
        <v>-30.689600000000006</v>
      </c>
      <c r="J16" s="20">
        <f>J15/1000</f>
        <v>-32.144600000000004</v>
      </c>
      <c r="K16" s="20">
        <f>K15/1000</f>
        <v>-33.5996</v>
      </c>
      <c r="L16" s="20">
        <f>L15/1000</f>
        <v>-35.05460000000001</v>
      </c>
      <c r="M16" s="21">
        <f>M15/1000</f>
        <v>-36.509600000000006</v>
      </c>
    </row>
    <row r="17" spans="1:13" ht="12.75">
      <c r="A17" s="5"/>
      <c r="B17" s="5"/>
      <c r="C17" s="5" t="s">
        <v>19</v>
      </c>
      <c r="D17" s="49" t="s">
        <v>18</v>
      </c>
      <c r="E17" s="50" t="s">
        <v>18</v>
      </c>
      <c r="F17" s="50" t="s">
        <v>18</v>
      </c>
      <c r="G17" s="50" t="s">
        <v>18</v>
      </c>
      <c r="H17" s="51" t="s">
        <v>18</v>
      </c>
      <c r="I17" s="68" t="s">
        <v>16</v>
      </c>
      <c r="J17" s="69" t="s">
        <v>16</v>
      </c>
      <c r="K17" s="69" t="s">
        <v>16</v>
      </c>
      <c r="L17" s="69" t="s">
        <v>16</v>
      </c>
      <c r="M17" s="63" t="s">
        <v>16</v>
      </c>
    </row>
    <row r="18" spans="1:13" ht="12.75">
      <c r="A18" s="5"/>
      <c r="B18" s="5"/>
      <c r="C18" s="5"/>
      <c r="D18" s="52" t="s">
        <v>10</v>
      </c>
      <c r="E18" s="53" t="s">
        <v>11</v>
      </c>
      <c r="F18" s="53" t="s">
        <v>12</v>
      </c>
      <c r="G18" s="53" t="s">
        <v>13</v>
      </c>
      <c r="H18" s="54" t="s">
        <v>14</v>
      </c>
      <c r="I18" s="13" t="s">
        <v>7</v>
      </c>
      <c r="J18" s="14" t="s">
        <v>7</v>
      </c>
      <c r="K18" s="14" t="s">
        <v>7</v>
      </c>
      <c r="L18" s="14" t="s">
        <v>7</v>
      </c>
      <c r="M18" s="15" t="s">
        <v>7</v>
      </c>
    </row>
    <row r="19" spans="3:13" ht="12.75">
      <c r="C19" s="70" t="s">
        <v>17</v>
      </c>
      <c r="D19" s="28">
        <v>0.303</v>
      </c>
      <c r="E19" s="28">
        <v>0.348</v>
      </c>
      <c r="F19" s="28">
        <v>0.377</v>
      </c>
      <c r="G19" s="28">
        <v>0.39</v>
      </c>
      <c r="H19" s="29">
        <v>0.396</v>
      </c>
      <c r="I19" s="52" t="s">
        <v>10</v>
      </c>
      <c r="J19" s="53" t="s">
        <v>11</v>
      </c>
      <c r="K19" s="53" t="s">
        <v>12</v>
      </c>
      <c r="L19" s="53" t="s">
        <v>13</v>
      </c>
      <c r="M19" s="54" t="s">
        <v>14</v>
      </c>
    </row>
    <row r="20" spans="3:16" ht="12.75">
      <c r="C20" s="71"/>
      <c r="H20" s="5"/>
      <c r="I20" s="25">
        <f>-D19*96485*2</f>
        <v>-58469.909999999996</v>
      </c>
      <c r="J20" s="26">
        <f>-E19*96485*2</f>
        <v>-67153.56</v>
      </c>
      <c r="K20" s="26">
        <f>-F19*96485*2</f>
        <v>-72749.69</v>
      </c>
      <c r="L20" s="26">
        <f>-G19*96485*2</f>
        <v>-75258.3</v>
      </c>
      <c r="M20" s="27">
        <f>-H19*96485*2</f>
        <v>-76416.12000000001</v>
      </c>
      <c r="N20" s="5"/>
      <c r="O20" s="5"/>
      <c r="P20" s="5"/>
    </row>
    <row r="21" spans="2:16" ht="12.75">
      <c r="B21" s="76"/>
      <c r="C21" s="70" t="s">
        <v>15</v>
      </c>
      <c r="D21" s="28">
        <v>0.849</v>
      </c>
      <c r="E21" s="28">
        <v>0.796</v>
      </c>
      <c r="F21" s="28">
        <v>0.833</v>
      </c>
      <c r="G21" s="28">
        <v>0.843</v>
      </c>
      <c r="H21" s="29"/>
      <c r="I21" s="30">
        <f>I20/1000</f>
        <v>-58.46991</v>
      </c>
      <c r="J21" s="31">
        <f>J20/1000</f>
        <v>-67.15356</v>
      </c>
      <c r="K21" s="31">
        <f>K20/1000</f>
        <v>-72.74969</v>
      </c>
      <c r="L21" s="31">
        <f>L20/1000</f>
        <v>-75.2583</v>
      </c>
      <c r="M21" s="32">
        <f>M20/1000</f>
        <v>-76.41612</v>
      </c>
      <c r="N21" s="5"/>
      <c r="O21" s="5"/>
      <c r="P21" s="5"/>
    </row>
    <row r="22" spans="3:16" ht="12.75">
      <c r="C22" s="71"/>
      <c r="H22" s="5"/>
      <c r="I22" s="68" t="s">
        <v>17</v>
      </c>
      <c r="J22" s="69" t="s">
        <v>17</v>
      </c>
      <c r="K22" s="69" t="s">
        <v>17</v>
      </c>
      <c r="L22" s="69" t="s">
        <v>17</v>
      </c>
      <c r="M22" s="63" t="s">
        <v>17</v>
      </c>
      <c r="N22" s="5"/>
      <c r="O22" s="5"/>
      <c r="P22" s="5"/>
    </row>
    <row r="23" spans="3:16" ht="12.75">
      <c r="C23" s="70" t="s">
        <v>16</v>
      </c>
      <c r="D23" s="28">
        <v>0.514</v>
      </c>
      <c r="E23" s="28">
        <v>0.513</v>
      </c>
      <c r="F23" s="28">
        <v>0.509</v>
      </c>
      <c r="G23" s="28">
        <v>0.505</v>
      </c>
      <c r="H23" s="29">
        <v>0.501</v>
      </c>
      <c r="I23" s="25">
        <f>-D21*96485*2</f>
        <v>-163831.53</v>
      </c>
      <c r="J23" s="26">
        <f>-E21*96485*2</f>
        <v>-153604.12</v>
      </c>
      <c r="K23" s="26">
        <f>-F21*96485*2</f>
        <v>-160744.00999999998</v>
      </c>
      <c r="L23" s="26">
        <f>-G21*96485*2</f>
        <v>-162673.71</v>
      </c>
      <c r="M23" s="27"/>
      <c r="N23" s="5"/>
      <c r="O23" s="5"/>
      <c r="P23" s="5"/>
    </row>
    <row r="24" spans="8:16" ht="12.75">
      <c r="H24" s="5"/>
      <c r="I24" s="30">
        <f>I23/1000</f>
        <v>-163.83153</v>
      </c>
      <c r="J24" s="31">
        <f>J23/1000</f>
        <v>-153.60412</v>
      </c>
      <c r="K24" s="31">
        <f>K23/1000</f>
        <v>-160.74400999999997</v>
      </c>
      <c r="L24" s="31">
        <f>L23/1000</f>
        <v>-162.67371</v>
      </c>
      <c r="M24" s="32">
        <f>M23/1000</f>
        <v>0</v>
      </c>
      <c r="N24" s="5"/>
      <c r="O24" s="5"/>
      <c r="P24" s="5"/>
    </row>
    <row r="25" spans="8:16" ht="12.75">
      <c r="H25" s="5"/>
      <c r="I25" s="68" t="s">
        <v>15</v>
      </c>
      <c r="J25" s="69" t="s">
        <v>15</v>
      </c>
      <c r="K25" s="69" t="s">
        <v>15</v>
      </c>
      <c r="L25" s="69" t="s">
        <v>15</v>
      </c>
      <c r="M25" s="63" t="s">
        <v>15</v>
      </c>
      <c r="N25" s="5"/>
      <c r="O25" s="5"/>
      <c r="P25" s="5"/>
    </row>
    <row r="26" spans="8:16" ht="12.75">
      <c r="H26" s="5"/>
      <c r="I26" s="25">
        <f>-D23*96485*2</f>
        <v>-99186.58</v>
      </c>
      <c r="J26" s="26">
        <f>-E23*96485*2</f>
        <v>-98993.61</v>
      </c>
      <c r="K26" s="26">
        <f>-F23*96485*2</f>
        <v>-98221.73</v>
      </c>
      <c r="L26" s="26">
        <f>-G23*96485*2</f>
        <v>-97449.85</v>
      </c>
      <c r="M26" s="27">
        <f>-H23*96485*2</f>
        <v>-96677.97</v>
      </c>
      <c r="N26" s="5"/>
      <c r="O26" s="5"/>
      <c r="P26" s="5"/>
    </row>
    <row r="27" spans="8:16" ht="12.75">
      <c r="H27" s="5"/>
      <c r="I27" s="30">
        <f>I26/1000</f>
        <v>-99.18658</v>
      </c>
      <c r="J27" s="31">
        <f>J26/1000</f>
        <v>-98.99361</v>
      </c>
      <c r="K27" s="31">
        <f>K26/1000</f>
        <v>-98.22173</v>
      </c>
      <c r="L27" s="31">
        <f>L26/1000</f>
        <v>-97.44985000000001</v>
      </c>
      <c r="M27" s="32">
        <f>M26/1000</f>
        <v>-96.67797</v>
      </c>
      <c r="N27" s="5"/>
      <c r="O27" s="5"/>
      <c r="P27" s="5"/>
    </row>
    <row r="28" spans="4:16" ht="12.75">
      <c r="D28" s="5"/>
      <c r="E28" s="5"/>
      <c r="F28" s="5"/>
      <c r="H28" s="5"/>
      <c r="I28" s="72" t="s">
        <v>16</v>
      </c>
      <c r="J28" s="73" t="s">
        <v>16</v>
      </c>
      <c r="K28" s="73" t="s">
        <v>16</v>
      </c>
      <c r="L28" s="73" t="s">
        <v>16</v>
      </c>
      <c r="M28" s="74" t="s">
        <v>16</v>
      </c>
      <c r="N28" s="5"/>
      <c r="O28" s="5"/>
      <c r="P28" s="5"/>
    </row>
    <row r="29" spans="9:16" ht="12.75">
      <c r="I29" s="60" t="s">
        <v>21</v>
      </c>
      <c r="J29" s="61" t="s">
        <v>21</v>
      </c>
      <c r="K29" s="61" t="s">
        <v>21</v>
      </c>
      <c r="L29" s="61" t="s">
        <v>21</v>
      </c>
      <c r="M29" s="62" t="s">
        <v>21</v>
      </c>
      <c r="N29" s="5"/>
      <c r="O29" s="5"/>
      <c r="P29" s="5"/>
    </row>
    <row r="30" spans="4:16" ht="12.75">
      <c r="D30" s="5"/>
      <c r="E30" s="5"/>
      <c r="F30" s="5"/>
      <c r="H30" s="5"/>
      <c r="I30" s="55" t="s">
        <v>10</v>
      </c>
      <c r="J30" s="56" t="s">
        <v>11</v>
      </c>
      <c r="K30" s="56" t="s">
        <v>12</v>
      </c>
      <c r="L30" s="56" t="s">
        <v>13</v>
      </c>
      <c r="M30" s="57" t="s">
        <v>14</v>
      </c>
      <c r="N30" s="5"/>
      <c r="O30" s="5"/>
      <c r="P30" s="5"/>
    </row>
    <row r="31" spans="4:16" ht="12.75">
      <c r="D31" s="5"/>
      <c r="E31" s="5"/>
      <c r="F31" s="5"/>
      <c r="H31" s="5"/>
      <c r="I31" s="33">
        <f>(I20-I5)/I5</f>
        <v>-0.4834569021996094</v>
      </c>
      <c r="J31" s="34">
        <f>(J20-J5)/J5</f>
        <v>-0.4160135467239183</v>
      </c>
      <c r="K31" s="34">
        <f>(K20-K5)/K5</f>
        <v>-0.3770824799398297</v>
      </c>
      <c r="L31" s="34">
        <f>(L20-L5)/L5</f>
        <v>-0.3653675099278461</v>
      </c>
      <c r="M31" s="35">
        <f>(M20-M5)/M5</f>
        <v>-0.3652230919674131</v>
      </c>
      <c r="N31" s="5"/>
      <c r="O31" s="5"/>
      <c r="P31" s="5"/>
    </row>
    <row r="32" spans="4:16" ht="12.75">
      <c r="D32" s="9"/>
      <c r="E32" s="5"/>
      <c r="F32" s="5"/>
      <c r="H32" s="5"/>
      <c r="I32" s="68" t="s">
        <v>17</v>
      </c>
      <c r="J32" s="69" t="s">
        <v>17</v>
      </c>
      <c r="K32" s="69" t="s">
        <v>17</v>
      </c>
      <c r="L32" s="69" t="s">
        <v>17</v>
      </c>
      <c r="M32" s="63" t="s">
        <v>17</v>
      </c>
      <c r="N32" s="5"/>
      <c r="O32" s="5"/>
      <c r="P32" s="5"/>
    </row>
    <row r="33" spans="8:16" ht="12.75">
      <c r="H33" s="5"/>
      <c r="I33" s="1" t="s">
        <v>10</v>
      </c>
      <c r="J33" s="2" t="s">
        <v>11</v>
      </c>
      <c r="K33" s="2" t="s">
        <v>12</v>
      </c>
      <c r="L33" s="2" t="s">
        <v>13</v>
      </c>
      <c r="M33" s="3" t="s">
        <v>14</v>
      </c>
      <c r="N33" s="5"/>
      <c r="O33" s="5"/>
      <c r="P33" s="5"/>
    </row>
    <row r="34" spans="2:16" ht="12.75">
      <c r="B34" s="5"/>
      <c r="C34" s="5"/>
      <c r="H34" s="5"/>
      <c r="I34" s="36">
        <f>(I23-I10)/I10</f>
        <v>0.13863429379061953</v>
      </c>
      <c r="J34" s="37">
        <f>(J23-J10)/J10</f>
        <v>0.04395844286900362</v>
      </c>
      <c r="K34" s="37">
        <f>(K23-K10)/K10</f>
        <v>0.06886023800797184</v>
      </c>
      <c r="L34" s="37">
        <f>(L23-L10)/L10</f>
        <v>0.05879625025318889</v>
      </c>
      <c r="M34" s="38"/>
      <c r="N34" s="5"/>
      <c r="O34" s="5"/>
      <c r="P34" s="5"/>
    </row>
    <row r="35" spans="2:16" ht="12.75">
      <c r="B35" s="5"/>
      <c r="C35" s="7"/>
      <c r="D35" s="75"/>
      <c r="H35" s="5"/>
      <c r="I35" s="68" t="s">
        <v>15</v>
      </c>
      <c r="J35" s="69" t="s">
        <v>15</v>
      </c>
      <c r="K35" s="69" t="s">
        <v>15</v>
      </c>
      <c r="L35" s="69" t="s">
        <v>15</v>
      </c>
      <c r="M35" s="63" t="s">
        <v>15</v>
      </c>
      <c r="N35" s="5"/>
      <c r="O35" s="5"/>
      <c r="P35" s="5"/>
    </row>
    <row r="36" spans="2:16" ht="12.75">
      <c r="B36" s="5"/>
      <c r="C36" s="7"/>
      <c r="D36" s="75"/>
      <c r="H36" s="5"/>
      <c r="I36" s="1" t="s">
        <v>10</v>
      </c>
      <c r="J36" s="2" t="s">
        <v>11</v>
      </c>
      <c r="K36" s="2" t="s">
        <v>12</v>
      </c>
      <c r="L36" s="2" t="s">
        <v>13</v>
      </c>
      <c r="M36" s="3" t="s">
        <v>14</v>
      </c>
      <c r="N36" s="5"/>
      <c r="O36" s="5"/>
      <c r="P36" s="5"/>
    </row>
    <row r="37" spans="2:16" ht="12.75">
      <c r="B37" s="5"/>
      <c r="C37" s="7"/>
      <c r="D37" s="75"/>
      <c r="H37" s="5"/>
      <c r="I37" s="36">
        <f>(I26-I15)/I15</f>
        <v>2.2319280798707046</v>
      </c>
      <c r="J37" s="37">
        <f>(J26-J15)/J15</f>
        <v>2.0796342153892096</v>
      </c>
      <c r="K37" s="37">
        <f>(K26-K15)/K15</f>
        <v>1.9233005750068446</v>
      </c>
      <c r="L37" s="37">
        <f>(L26-L15)/L15</f>
        <v>1.7799447148163148</v>
      </c>
      <c r="M37" s="38">
        <f>(M26-M15)/M15</f>
        <v>1.6480150426189273</v>
      </c>
      <c r="N37" s="5"/>
      <c r="O37" s="5"/>
      <c r="P37" s="5"/>
    </row>
    <row r="38" spans="2:16" ht="12.75">
      <c r="B38" s="5"/>
      <c r="C38" s="5"/>
      <c r="H38" s="5"/>
      <c r="I38" s="68" t="s">
        <v>16</v>
      </c>
      <c r="J38" s="69" t="s">
        <v>16</v>
      </c>
      <c r="K38" s="69" t="s">
        <v>16</v>
      </c>
      <c r="L38" s="69" t="s">
        <v>16</v>
      </c>
      <c r="M38" s="63" t="s">
        <v>16</v>
      </c>
      <c r="N38" s="5"/>
      <c r="O38" s="5"/>
      <c r="P38" s="5"/>
    </row>
    <row r="39" spans="8:16" ht="12.75">
      <c r="H39" s="5"/>
      <c r="I39" s="5"/>
      <c r="J39" s="5"/>
      <c r="K39" s="5"/>
      <c r="L39" s="5"/>
      <c r="M39" s="5"/>
      <c r="N39" s="5"/>
      <c r="O39" s="5"/>
      <c r="P39" s="5"/>
    </row>
    <row r="40" spans="8:16" ht="12.75">
      <c r="H40" s="5"/>
      <c r="I40" s="5"/>
      <c r="J40" s="5"/>
      <c r="K40" s="5"/>
      <c r="L40" s="5"/>
      <c r="M40" s="5"/>
      <c r="N40" s="5"/>
      <c r="O40" s="5"/>
      <c r="P40" s="5"/>
    </row>
    <row r="41" spans="8:16" ht="12.75">
      <c r="H41" s="5"/>
      <c r="I41" s="5"/>
      <c r="J41" s="5"/>
      <c r="K41" s="5"/>
      <c r="L41" s="5"/>
      <c r="M41" s="5"/>
      <c r="N41" s="5"/>
      <c r="O41" s="5"/>
      <c r="P41" s="5"/>
    </row>
    <row r="42" spans="8:16" ht="12.75">
      <c r="H42" s="5"/>
      <c r="J42" s="5"/>
      <c r="L42" s="5"/>
      <c r="M42" s="5"/>
      <c r="N42" s="5"/>
      <c r="O42" s="5"/>
      <c r="P42" s="5"/>
    </row>
  </sheetData>
  <printOptions/>
  <pageMargins left="0.75" right="0.75" top="1" bottom="1" header="0.5" footer="0.5"/>
  <pageSetup fitToHeight="1" fitToWidth="1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2002-03-22T02:52:42Z</cp:lastPrinted>
  <dcterms:created xsi:type="dcterms:W3CDTF">2002-03-21T19:32:42Z</dcterms:created>
  <dcterms:modified xsi:type="dcterms:W3CDTF">2002-03-22T03:39:48Z</dcterms:modified>
  <cp:category/>
  <cp:version/>
  <cp:contentType/>
  <cp:contentStatus/>
</cp:coreProperties>
</file>